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Home\Conta\BILANTURI\Bilant 2025 Remarul 16 Februarie\Note bilant 2025\"/>
    </mc:Choice>
  </mc:AlternateContent>
  <xr:revisionPtr revIDLastSave="0" documentId="13_ncr:1_{ABAF9464-C534-403A-A0A8-264CBF17CC8C}" xr6:coauthVersionLast="47" xr6:coauthVersionMax="47" xr10:uidLastSave="{00000000-0000-0000-0000-000000000000}"/>
  <bookViews>
    <workbookView xWindow="-20268" yWindow="300" windowWidth="20376" windowHeight="12216" xr2:uid="{A6D03F07-74B2-FF47-896B-600CACB5DE22}"/>
  </bookViews>
  <sheets>
    <sheet name="2024-2025" sheetId="6" r:id="rId1"/>
  </sheets>
  <definedNames>
    <definedName name="_Ref30339204" localSheetId="0">'2024-2025'!#REF!</definedName>
    <definedName name="_Ref30339208" localSheetId="0">'2024-2025'!#REF!</definedName>
    <definedName name="_xlnm.Print_Area" localSheetId="0">'2024-2025'!$A$1:$E$154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6" l="1"/>
  <c r="E123" i="6"/>
  <c r="E104" i="6"/>
  <c r="D104" i="6"/>
  <c r="E95" i="6" l="1"/>
  <c r="E80" i="6"/>
  <c r="E79" i="6" s="1"/>
  <c r="E74" i="6"/>
  <c r="E73" i="6"/>
  <c r="E66" i="6"/>
  <c r="E65" i="6" s="1"/>
  <c r="E143" i="6"/>
  <c r="E144" i="6"/>
  <c r="E36" i="6" s="1"/>
  <c r="D19" i="6"/>
  <c r="E58" i="6"/>
  <c r="E57" i="6" s="1"/>
  <c r="E19" i="6"/>
  <c r="E22" i="6" s="1"/>
  <c r="D95" i="6"/>
  <c r="D144" i="6"/>
  <c r="D36" i="6" s="1"/>
  <c r="D143" i="6"/>
  <c r="D132" i="6"/>
  <c r="D80" i="6"/>
  <c r="D79" i="6" s="1"/>
  <c r="D73" i="6"/>
  <c r="D65" i="6"/>
  <c r="D58" i="6"/>
  <c r="D57" i="6" s="1"/>
  <c r="D46" i="6"/>
  <c r="D35" i="6"/>
  <c r="D20" i="6"/>
  <c r="E132" i="6"/>
  <c r="E46" i="6"/>
  <c r="E35" i="6"/>
  <c r="E20" i="6"/>
  <c r="C58" i="6"/>
  <c r="C123" i="6"/>
  <c r="C104" i="6"/>
  <c r="C66" i="6"/>
  <c r="C65" i="6" s="1"/>
  <c r="C46" i="6"/>
  <c r="C143" i="6"/>
  <c r="C114" i="6" s="1"/>
  <c r="C132" i="6"/>
  <c r="C35" i="6"/>
  <c r="C20" i="6"/>
  <c r="C19" i="6"/>
  <c r="C144" i="6"/>
  <c r="C36" i="6" s="1"/>
  <c r="B143" i="6"/>
  <c r="B88" i="6" s="1"/>
  <c r="B87" i="6" s="1"/>
  <c r="B144" i="6"/>
  <c r="B36" i="6" s="1"/>
  <c r="C95" i="6"/>
  <c r="C80" i="6"/>
  <c r="C79" i="6" s="1"/>
  <c r="C73" i="6"/>
  <c r="C59" i="6"/>
  <c r="B130" i="6"/>
  <c r="B132" i="6" s="1"/>
  <c r="B123" i="6"/>
  <c r="B104" i="6"/>
  <c r="B95" i="6"/>
  <c r="B80" i="6"/>
  <c r="B79" i="6" s="1"/>
  <c r="B73" i="6"/>
  <c r="B65" i="6"/>
  <c r="B59" i="6"/>
  <c r="B58" i="6"/>
  <c r="B46" i="6"/>
  <c r="B35" i="6"/>
  <c r="B20" i="6"/>
  <c r="B19" i="6"/>
  <c r="E27" i="6" l="1"/>
  <c r="E88" i="6"/>
  <c r="E87" i="6" s="1"/>
  <c r="E114" i="6"/>
  <c r="D27" i="6"/>
  <c r="D88" i="6"/>
  <c r="D87" i="6" s="1"/>
  <c r="D114" i="6"/>
  <c r="D38" i="6"/>
  <c r="D22" i="6"/>
  <c r="C22" i="6"/>
  <c r="E38" i="6"/>
  <c r="C38" i="6"/>
  <c r="C27" i="6"/>
  <c r="B57" i="6"/>
  <c r="B22" i="6"/>
  <c r="B38" i="6"/>
  <c r="B145" i="6"/>
  <c r="B27" i="6"/>
  <c r="C57" i="6"/>
  <c r="C88" i="6"/>
  <c r="C87" i="6" s="1"/>
  <c r="C113" i="6"/>
  <c r="B114" i="6"/>
  <c r="B113" i="6" s="1"/>
  <c r="E116" i="6" l="1"/>
  <c r="E113" i="6"/>
  <c r="D116" i="6"/>
  <c r="D113" i="6"/>
  <c r="D117" i="6"/>
</calcChain>
</file>

<file path=xl/sharedStrings.xml><?xml version="1.0" encoding="utf-8"?>
<sst xmlns="http://schemas.openxmlformats.org/spreadsheetml/2006/main" count="99" uniqueCount="93">
  <si>
    <t>NOTE  EXPLICATIVE</t>
  </si>
  <si>
    <t>NOTA  9 – PRINCIPALII INDICATORI  ECONOMICI</t>
  </si>
  <si>
    <t>I.Indicatorii de lichiditate</t>
  </si>
  <si>
    <r>
      <t>1. Rata lichiditatii curente</t>
    </r>
    <r>
      <rPr>
        <sz val="10"/>
        <color theme="1"/>
        <rFont val="Arial"/>
        <family val="2"/>
      </rPr>
      <t xml:space="preserve"> ( Indicatorul capitalului circulant ) – Indicatorul pune in evidenta masura in care se pot acoperi datoriile curente din activele curente. Valoarea subunitara a indicatorului lichiditatii curente evidentieaza faptul ca datoriile societatii nu pot fi acoperite in totalitate din valorificarea stocurilor si incasarea creantelor. </t>
    </r>
  </si>
  <si>
    <t>Rata lichiditatii curente = Active curente/Datorii curente</t>
  </si>
  <si>
    <r>
      <t>2.Rata lichiditatii imediate</t>
    </r>
    <r>
      <rPr>
        <sz val="10"/>
        <color theme="1"/>
        <rFont val="Arial"/>
        <family val="2"/>
      </rPr>
      <t>(Indicatorul test acid)</t>
    </r>
  </si>
  <si>
    <t>Rata lichiditatii imediate=(Active curente-Stocuri)/Datorii curente</t>
  </si>
  <si>
    <t>3.Solvabilitatea patrimoniala</t>
  </si>
  <si>
    <t>Solvabilitatea patrimoniala = Capitaluri proprii/Total pasiv</t>
  </si>
  <si>
    <r>
      <t>II.</t>
    </r>
    <r>
      <rPr>
        <b/>
        <u/>
        <sz val="10"/>
        <color theme="1"/>
        <rFont val="Arial"/>
        <family val="2"/>
      </rPr>
      <t>Indicatori de activitate ( Indicatori de gestiune)</t>
    </r>
  </si>
  <si>
    <r>
      <t>1.</t>
    </r>
    <r>
      <rPr>
        <b/>
        <sz val="7"/>
        <color theme="1"/>
        <rFont val="Times New Roman"/>
        <family val="1"/>
      </rPr>
      <t xml:space="preserve">   </t>
    </r>
    <r>
      <rPr>
        <b/>
        <i/>
        <sz val="10"/>
        <color theme="1"/>
        <rFont val="Arial"/>
        <family val="2"/>
      </rPr>
      <t>Viteza de rotatie a stocurilor (Rulajul stocurilor)</t>
    </r>
    <r>
      <rPr>
        <b/>
        <sz val="10"/>
        <color theme="1"/>
        <rFont val="Arial"/>
        <family val="2"/>
      </rPr>
      <t xml:space="preserve"> </t>
    </r>
    <r>
      <rPr>
        <sz val="10"/>
        <color theme="1"/>
        <rFont val="Arial"/>
        <family val="2"/>
      </rPr>
      <t xml:space="preserve">– exprima de cate ori stocul a fost rulat pe parcursul anului financiar. </t>
    </r>
  </si>
  <si>
    <t xml:space="preserve">                   -rotatii-</t>
  </si>
  <si>
    <t>Viteza de rotatie a stocurilor= Costul vanzarilor/ Stoc mediu</t>
  </si>
  <si>
    <r>
      <t>2.</t>
    </r>
    <r>
      <rPr>
        <b/>
        <i/>
        <sz val="7"/>
        <color rgb="FF000000"/>
        <rFont val="Times New Roman"/>
        <family val="1"/>
      </rPr>
      <t xml:space="preserve">     </t>
    </r>
    <r>
      <rPr>
        <b/>
        <i/>
        <sz val="10"/>
        <color rgb="FF000000"/>
        <rFont val="Arial"/>
        <family val="2"/>
      </rPr>
      <t xml:space="preserve">Numarul de zile de stocare </t>
    </r>
  </si>
  <si>
    <t xml:space="preserve">         - zile-</t>
  </si>
  <si>
    <t>Durata medie de stocare= Stoc mediu/Cost vanzari produse X 365</t>
  </si>
  <si>
    <r>
      <t>3.</t>
    </r>
    <r>
      <rPr>
        <b/>
        <i/>
        <sz val="7"/>
        <color rgb="FF000000"/>
        <rFont val="Times New Roman"/>
        <family val="1"/>
      </rPr>
      <t xml:space="preserve">     </t>
    </r>
    <r>
      <rPr>
        <b/>
        <i/>
        <sz val="10"/>
        <color rgb="FF000000"/>
        <rFont val="Arial"/>
        <family val="2"/>
      </rPr>
      <t xml:space="preserve">Viteza de rotatie a creantelor clienti </t>
    </r>
  </si>
  <si>
    <t>Viteza de rotatie a creantelor clienti = (Soldul mediu clienti / Cifra Afaceri) x 365</t>
  </si>
  <si>
    <r>
      <t>4.</t>
    </r>
    <r>
      <rPr>
        <b/>
        <i/>
        <sz val="7"/>
        <color rgb="FF000000"/>
        <rFont val="Times New Roman"/>
        <family val="1"/>
      </rPr>
      <t xml:space="preserve">     </t>
    </r>
    <r>
      <rPr>
        <b/>
        <i/>
        <sz val="10"/>
        <color rgb="FF000000"/>
        <rFont val="Arial"/>
        <family val="2"/>
      </rPr>
      <t xml:space="preserve">Viteza de rotatie a creditelor furnizori </t>
    </r>
  </si>
  <si>
    <t>Viteza de rotatie a creditelor furnizori= (Soldul mediu furnizori / Cifra Afaceri) x 365</t>
  </si>
  <si>
    <r>
      <t>5.Viteza de rotatie a activelor imobilizate</t>
    </r>
    <r>
      <rPr>
        <i/>
        <sz val="10"/>
        <color rgb="FF000000"/>
        <rFont val="Arial"/>
        <family val="2"/>
      </rPr>
      <t xml:space="preserve"> </t>
    </r>
  </si>
  <si>
    <t>Viteza de rotatie a activelor imobilizate=Cifra de Afaceri/ Active Imobilizate</t>
  </si>
  <si>
    <t xml:space="preserve">                   - nr. ori-</t>
  </si>
  <si>
    <t>Viteza de rotatie a activelor totale= Cifra de Afaceri / Active Totale</t>
  </si>
  <si>
    <t>III.Indicatori de Risc</t>
  </si>
  <si>
    <t xml:space="preserve">         - % -</t>
  </si>
  <si>
    <t>Gradul Indatorare =(Capitalul Imprumutat/Capitaluri Proprii )x 100</t>
  </si>
  <si>
    <t xml:space="preserve">2.Indicatorii privind acoperirea dobanzilor </t>
  </si>
  <si>
    <t xml:space="preserve">Acest indicator determina de cate ori entitatea achita cheltuielile cu dobanda din profit inaintea platii dobanzii si a impozitului pe profit. </t>
  </si>
  <si>
    <t xml:space="preserve">(Profit inaintea platii dobanzii + Impozit pe profit)/ Cheltuieli cu dobanda </t>
  </si>
  <si>
    <t>IV.Indicatorii de profitabilitate</t>
  </si>
  <si>
    <r>
      <t xml:space="preserve">1. Rentabilitatea capitalului angajat - </t>
    </r>
    <r>
      <rPr>
        <sz val="10"/>
        <color theme="1"/>
        <rFont val="Arial"/>
        <family val="2"/>
      </rPr>
      <t xml:space="preserve">Indicatorul reprezinta profitul pe care il obtine  entitatea din banii investiti in afacere. </t>
    </r>
  </si>
  <si>
    <r>
      <t xml:space="preserve">2. Marja profitului operational (din exploatare) – </t>
    </r>
    <r>
      <rPr>
        <sz val="10"/>
        <color theme="1"/>
        <rFont val="Arial"/>
        <family val="2"/>
      </rPr>
      <t>Reprezinta masura in care o unitate de cifra de</t>
    </r>
  </si>
  <si>
    <t xml:space="preserve">afaceri genereaza profit din exploatare. </t>
  </si>
  <si>
    <t xml:space="preserve">Marja bruta = Profit brut din exploatare/ Cifra de afaceri </t>
  </si>
  <si>
    <r>
      <t>1.</t>
    </r>
    <r>
      <rPr>
        <sz val="10"/>
        <color theme="1"/>
        <rFont val="Arial"/>
        <family val="2"/>
      </rPr>
      <t>Rezultatul pe actiune – Rezultatul pe actiune de baza este calculat prin impartirea rezultatului net atribuibil actionarilor la  numarul mediu ponderat pe actiuni ordinare in circulatie pe parcursul anului, mai putin actiuni rascumparate de catre societate in cursul anului, daca este cazul.</t>
    </r>
  </si>
  <si>
    <t>Exercitiul financiar incheiat la</t>
  </si>
  <si>
    <t>Profit net atribuibil actionarilor(lei)</t>
  </si>
  <si>
    <t>Media ponderata a actiunilor ordinare cu drept de vot existente in timpul anului</t>
  </si>
  <si>
    <t>Profit de baza si diluat per actiune(lei/actiune)</t>
  </si>
  <si>
    <t xml:space="preserve">Active circulante </t>
  </si>
  <si>
    <t>Datorii curente</t>
  </si>
  <si>
    <t>Stocuri</t>
  </si>
  <si>
    <t>Capituri proprii</t>
  </si>
  <si>
    <t>Total pasiv</t>
  </si>
  <si>
    <t>Active imobilizate</t>
  </si>
  <si>
    <t>Active circulante</t>
  </si>
  <si>
    <t>Chelt in avans</t>
  </si>
  <si>
    <t>Datorii sub 1 an</t>
  </si>
  <si>
    <t>Datorii peste 1 an</t>
  </si>
  <si>
    <t>Provizioane</t>
  </si>
  <si>
    <t>Venituri in avans</t>
  </si>
  <si>
    <t>Capitaluri total</t>
  </si>
  <si>
    <t>Total activ</t>
  </si>
  <si>
    <t>Costul vanzarilor</t>
  </si>
  <si>
    <t>Stoc inceput an</t>
  </si>
  <si>
    <t>Stoc sfarsit an</t>
  </si>
  <si>
    <t>Stoc mediu</t>
  </si>
  <si>
    <t>Cost vanzari</t>
  </si>
  <si>
    <t>Sold mediu clienti</t>
  </si>
  <si>
    <t>Cifra de afaceri</t>
  </si>
  <si>
    <t>Sold mediu furnizori</t>
  </si>
  <si>
    <t>Active totale</t>
  </si>
  <si>
    <t>Capital imprumutat</t>
  </si>
  <si>
    <r>
      <t>1.Indicatorul gradului de indatorare</t>
    </r>
    <r>
      <rPr>
        <b/>
        <sz val="10"/>
        <color theme="1"/>
        <rFont val="Arial"/>
        <family val="2"/>
      </rPr>
      <t xml:space="preserve"> - </t>
    </r>
    <r>
      <rPr>
        <sz val="10"/>
        <color theme="1"/>
        <rFont val="Arial"/>
        <family val="2"/>
      </rPr>
      <t xml:space="preserve">Indicatorul arata cat la suta din capitalurile proprii reprezinta creditele peste 1 an si posibilitatea acoperirii acestora din rezerve si capitalul social. Riscul nu trebuie sa se ridice la mai mult de 30%. </t>
    </r>
  </si>
  <si>
    <t>Profit</t>
  </si>
  <si>
    <t>Cheltuieli cu dobanda</t>
  </si>
  <si>
    <t xml:space="preserve">Impozit profit </t>
  </si>
  <si>
    <t>unde capitalul angajat se refera la banii investiti in entitate atat de catre actionari, cat si de creditorii pe termen lung, si include capitalul propriu si datoriile pe termen lung sau active totale minus datorii curente</t>
  </si>
  <si>
    <t>Capital angajat</t>
  </si>
  <si>
    <t>Profit din exploatare</t>
  </si>
  <si>
    <t xml:space="preserve">Indicatorul reflecta posibilitatea activelor circulante, concretizate in creante si trezorerie, de a acoperi datoriile curente; In formula de calcul a indicatorului se scade valoarea stocurilor deoarece acestea sunt activele circulante cel mai greu de valorificat . </t>
  </si>
  <si>
    <t xml:space="preserve">Indicatorul reprezinta capacitatea societatii de a face fata obligatiilor de plata totale. </t>
  </si>
  <si>
    <t xml:space="preserve">Indicatorul arata numarul de zile in care bunurile sunt stocate in unitate. Cu cat numarul de zile este mai mic, cu atat situatia este mai buna, in sensul ca stocurile sunt utilizate in procesul de productie, aprovizionarile cu stocuri sunt ritmice si nu exista riscul de a inregistra stocuri cu miscare lenta sau greu vandabile. </t>
  </si>
  <si>
    <t xml:space="preserve">Acest indicator exprima numarul de zile pana la data la care clientii isi achita datoriile catre unitate, aratand eficacitatea entitatii in colectarea creantelor sale; </t>
  </si>
  <si>
    <t>Arata numarul de zile de creditare pe care unitatea le obtine de la furnizorii sai.</t>
  </si>
  <si>
    <t xml:space="preserve">Indicatorul exprima numarul de rotatii efectuate de activele imobilizate pentru realizarea cifrei de afaceri. De asemenea indicatorul evalueaza eficienta managementului activelor imobilizate prin examinarea valorii cifrei de afaceri generate prin exploatarea acestora. </t>
  </si>
  <si>
    <r>
      <t>6. Viteza de rotatie a activelor totale</t>
    </r>
    <r>
      <rPr>
        <b/>
        <sz val="10"/>
        <color theme="1"/>
        <rFont val="Arial"/>
        <family val="2"/>
      </rPr>
      <t xml:space="preserve"> -  </t>
    </r>
    <r>
      <rPr>
        <sz val="10"/>
        <color theme="1"/>
        <rFont val="Arial"/>
        <family val="2"/>
      </rPr>
      <t>Indicatorul evalueaza eficienta managementului activelor totale prin examinarea valorii cifrei de afaceri generate de activele entitatii.</t>
    </r>
  </si>
  <si>
    <t>31 decembrie 2019(lei)</t>
  </si>
  <si>
    <t>31 decembrie 2021(lei)</t>
  </si>
  <si>
    <t>Presedinte Consiliu de  Administratie</t>
  </si>
  <si>
    <t>Director General</t>
  </si>
  <si>
    <t>Avram Ionut</t>
  </si>
  <si>
    <t>Director Economic</t>
  </si>
  <si>
    <t>`</t>
  </si>
  <si>
    <t>31 decembrie 2024(lei)</t>
  </si>
  <si>
    <t>la situaţiile financiare întocmite la 31.12.2025</t>
  </si>
  <si>
    <t>31 decembrie 2025(lei)</t>
  </si>
  <si>
    <t>r 64 bilant</t>
  </si>
  <si>
    <t>Profit operational</t>
  </si>
  <si>
    <t>Rentabilitatea capitalului = Profit operational/ Capital angajat</t>
  </si>
  <si>
    <t>Calin Mitica</t>
  </si>
  <si>
    <t>Rusu Roxana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</si>
</sst>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charset val="238"/>
      <scheme val="minor"/>
    </font>
    <font>
      <sz val="16"/>
      <color theme="1"/>
      <name val="Arial"/>
      <family val="2"/>
    </font>
    <font>
      <b/>
      <u/>
      <sz val="10"/>
      <color rgb="FF000000"/>
      <name val="Arial"/>
      <family val="2"/>
    </font>
    <font>
      <sz val="10"/>
      <color rgb="FF000000"/>
      <name val="Arial"/>
      <family val="2"/>
    </font>
    <font>
      <b/>
      <sz val="10"/>
      <color rgb="FF000000"/>
      <name val="Arial"/>
      <family val="2"/>
    </font>
    <font>
      <sz val="14"/>
      <color theme="1"/>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sz val="7"/>
      <color theme="1"/>
      <name val="Times New Roman"/>
      <family val="1"/>
    </font>
    <font>
      <sz val="10"/>
      <color rgb="FFFF0000"/>
      <name val="Arial"/>
      <family val="2"/>
    </font>
    <font>
      <b/>
      <i/>
      <sz val="10"/>
      <color rgb="FF000000"/>
      <name val="Arial"/>
      <family val="2"/>
    </font>
    <font>
      <b/>
      <i/>
      <sz val="7"/>
      <color rgb="FF000000"/>
      <name val="Times New Roman"/>
      <family val="1"/>
    </font>
    <font>
      <i/>
      <sz val="10"/>
      <color rgb="FF000000"/>
      <name val="Arial"/>
      <family val="2"/>
    </font>
    <font>
      <sz val="12"/>
      <color rgb="FF333333"/>
      <name val="Helvetica"/>
      <family val="2"/>
    </font>
    <font>
      <sz val="12"/>
      <name val="Calibri"/>
      <family val="2"/>
      <charset val="238"/>
      <scheme val="minor"/>
    </font>
    <font>
      <sz val="10"/>
      <name val="Arial"/>
      <family val="2"/>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style="medium">
        <color indexed="64"/>
      </top>
      <bottom style="medium">
        <color rgb="FF000000"/>
      </bottom>
      <diagonal/>
    </border>
  </borders>
  <cellStyleXfs count="1">
    <xf numFmtId="0" fontId="0" fillId="0" borderId="0"/>
  </cellStyleXfs>
  <cellXfs count="83">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3" fontId="0" fillId="0" borderId="0" xfId="0" applyNumberFormat="1"/>
    <xf numFmtId="0" fontId="9" fillId="0" borderId="0" xfId="0" applyFont="1" applyAlignment="1">
      <alignment horizontal="left" vertical="center" wrapText="1"/>
    </xf>
    <xf numFmtId="0" fontId="6" fillId="0" borderId="0" xfId="0" applyFont="1" applyAlignment="1">
      <alignment horizontal="left" vertical="center" indent="3"/>
    </xf>
    <xf numFmtId="2" fontId="7" fillId="0" borderId="0" xfId="0" applyNumberFormat="1" applyFont="1"/>
    <xf numFmtId="3" fontId="7" fillId="0" borderId="13" xfId="0" applyNumberFormat="1" applyFont="1" applyBorder="1"/>
    <xf numFmtId="3" fontId="9" fillId="0" borderId="0" xfId="0" applyNumberFormat="1" applyFont="1" applyAlignment="1">
      <alignment horizontal="center" vertical="center" wrapText="1"/>
    </xf>
    <xf numFmtId="3" fontId="0" fillId="0" borderId="0" xfId="0" applyNumberFormat="1" applyAlignment="1">
      <alignment horizontal="center"/>
    </xf>
    <xf numFmtId="3" fontId="7" fillId="0" borderId="0" xfId="0" applyNumberFormat="1" applyFont="1" applyAlignment="1">
      <alignment horizontal="center"/>
    </xf>
    <xf numFmtId="0" fontId="7" fillId="0" borderId="1"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1" fontId="7" fillId="0" borderId="18" xfId="0" applyNumberFormat="1" applyFont="1" applyBorder="1" applyAlignment="1">
      <alignment horizontal="center" vertical="center"/>
    </xf>
    <xf numFmtId="0" fontId="7" fillId="0" borderId="10" xfId="0" applyFont="1" applyBorder="1" applyAlignment="1">
      <alignment vertical="center" wrapText="1"/>
    </xf>
    <xf numFmtId="2" fontId="3" fillId="0" borderId="16" xfId="0" applyNumberFormat="1" applyFont="1" applyBorder="1" applyAlignment="1">
      <alignment horizontal="center" vertical="center" wrapText="1"/>
    </xf>
    <xf numFmtId="2" fontId="3"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9" fillId="0" borderId="0" xfId="0" applyFont="1" applyAlignment="1">
      <alignment vertical="center"/>
    </xf>
    <xf numFmtId="0" fontId="7" fillId="0" borderId="8" xfId="0" applyFont="1" applyBorder="1" applyAlignment="1">
      <alignmen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1" fontId="7" fillId="0" borderId="8" xfId="0" applyNumberFormat="1" applyFont="1" applyBorder="1" applyAlignment="1">
      <alignment horizontal="center" vertical="center"/>
    </xf>
    <xf numFmtId="2" fontId="3" fillId="0" borderId="23"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7" fillId="0" borderId="0" xfId="0" applyFont="1" applyAlignment="1">
      <alignment horizontal="justify" vertical="center"/>
    </xf>
    <xf numFmtId="3" fontId="7" fillId="0" borderId="0" xfId="0" applyNumberFormat="1" applyFont="1"/>
    <xf numFmtId="1" fontId="7" fillId="0" borderId="18" xfId="0" applyNumberFormat="1" applyFont="1" applyBorder="1" applyAlignment="1">
      <alignment horizontal="center"/>
    </xf>
    <xf numFmtId="0" fontId="7" fillId="0" borderId="2" xfId="0" applyFont="1" applyBorder="1" applyAlignment="1">
      <alignment vertical="center" wrapText="1"/>
    </xf>
    <xf numFmtId="0" fontId="6" fillId="0" borderId="0" xfId="0" applyFont="1" applyAlignment="1">
      <alignment horizontal="justify" vertical="center"/>
    </xf>
    <xf numFmtId="0" fontId="7" fillId="0" borderId="25" xfId="0" applyFont="1" applyBorder="1" applyAlignment="1">
      <alignment vertical="center" wrapText="1"/>
    </xf>
    <xf numFmtId="0" fontId="3" fillId="0" borderId="10" xfId="0" applyFont="1" applyBorder="1" applyAlignment="1">
      <alignment horizontal="justify" vertical="center" wrapText="1"/>
    </xf>
    <xf numFmtId="0" fontId="3" fillId="0" borderId="0" xfId="0" applyFont="1" applyAlignment="1">
      <alignment horizontal="justify" vertical="center" wrapText="1"/>
    </xf>
    <xf numFmtId="0" fontId="0" fillId="0" borderId="0" xfId="0" applyAlignment="1">
      <alignment horizontal="center"/>
    </xf>
    <xf numFmtId="3" fontId="4" fillId="0" borderId="0" xfId="0" applyNumberFormat="1" applyFont="1" applyAlignment="1">
      <alignment horizontal="right" vertical="center"/>
    </xf>
    <xf numFmtId="0" fontId="3" fillId="0" borderId="0" xfId="0" applyFont="1" applyAlignment="1">
      <alignment horizontal="center" vertical="center" wrapText="1"/>
    </xf>
    <xf numFmtId="0" fontId="12" fillId="0" borderId="0" xfId="0" applyFont="1" applyAlignment="1">
      <alignment horizontal="justify" vertical="center"/>
    </xf>
    <xf numFmtId="0" fontId="7" fillId="0" borderId="25"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4" xfId="0" applyFont="1" applyBorder="1" applyAlignment="1">
      <alignment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vertical="center" wrapText="1"/>
    </xf>
    <xf numFmtId="2" fontId="3" fillId="0" borderId="7"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0" fontId="16" fillId="0" borderId="0" xfId="0" applyFont="1"/>
    <xf numFmtId="3" fontId="17" fillId="0" borderId="0" xfId="0" applyNumberFormat="1" applyFont="1"/>
    <xf numFmtId="4" fontId="7" fillId="0" borderId="0" xfId="0" applyNumberFormat="1" applyFont="1"/>
    <xf numFmtId="0" fontId="11" fillId="0" borderId="0" xfId="0" applyFont="1" applyAlignment="1">
      <alignment horizontal="justify" vertical="center"/>
    </xf>
    <xf numFmtId="0" fontId="6" fillId="0" borderId="0" xfId="0" applyFont="1" applyAlignment="1">
      <alignment horizontal="left" vertical="center" indent="2"/>
    </xf>
    <xf numFmtId="0" fontId="8" fillId="0" borderId="0" xfId="0" applyFont="1" applyAlignment="1">
      <alignment horizontal="left" vertical="center" indent="2"/>
    </xf>
    <xf numFmtId="0" fontId="7" fillId="0" borderId="0" xfId="0" applyFont="1" applyAlignment="1">
      <alignment horizontal="left" vertical="center" indent="15"/>
    </xf>
    <xf numFmtId="0" fontId="7" fillId="0" borderId="0" xfId="0" applyFont="1" applyAlignment="1">
      <alignment horizontal="left" vertical="center" indent="2"/>
    </xf>
    <xf numFmtId="0" fontId="9" fillId="0" borderId="0" xfId="0" applyFont="1" applyAlignment="1">
      <alignment horizontal="justify" vertical="center"/>
    </xf>
    <xf numFmtId="0" fontId="7" fillId="0" borderId="0" xfId="0" applyFont="1" applyAlignment="1">
      <alignment vertical="center" wrapText="1"/>
    </xf>
    <xf numFmtId="0" fontId="7" fillId="0" borderId="0" xfId="0" applyFont="1" applyAlignment="1">
      <alignment horizontal="center" vertical="center" wrapText="1"/>
    </xf>
    <xf numFmtId="0" fontId="15" fillId="0" borderId="0" xfId="0" applyFont="1" applyAlignment="1">
      <alignment wrapText="1"/>
    </xf>
    <xf numFmtId="0" fontId="7" fillId="0" borderId="9"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3" xfId="0" applyFont="1" applyBorder="1" applyAlignment="1">
      <alignment horizontal="center" vertical="center" wrapText="1"/>
    </xf>
    <xf numFmtId="3" fontId="7" fillId="0" borderId="11" xfId="0" applyNumberFormat="1" applyFont="1" applyBorder="1" applyAlignment="1">
      <alignment horizontal="center" vertical="center" wrapText="1"/>
    </xf>
    <xf numFmtId="3" fontId="7" fillId="0" borderId="18" xfId="0" applyNumberFormat="1" applyFont="1" applyBorder="1" applyAlignment="1">
      <alignment horizontal="center"/>
    </xf>
    <xf numFmtId="3" fontId="7" fillId="0" borderId="3" xfId="0" applyNumberFormat="1" applyFont="1" applyBorder="1" applyAlignment="1">
      <alignment horizontal="center" vertical="center" wrapText="1"/>
    </xf>
    <xf numFmtId="3" fontId="7" fillId="0" borderId="20" xfId="0" applyNumberFormat="1" applyFont="1" applyBorder="1" applyAlignment="1">
      <alignment horizontal="center"/>
    </xf>
    <xf numFmtId="2" fontId="7" fillId="0" borderId="3" xfId="0" applyNumberFormat="1" applyFont="1" applyBorder="1" applyAlignment="1">
      <alignment horizontal="center" vertical="center" wrapText="1"/>
    </xf>
    <xf numFmtId="2" fontId="7" fillId="0" borderId="11" xfId="0" applyNumberFormat="1" applyFont="1" applyBorder="1" applyAlignment="1">
      <alignment horizontal="center" vertical="center" wrapText="1"/>
    </xf>
    <xf numFmtId="2" fontId="7" fillId="0" borderId="19" xfId="0" applyNumberFormat="1" applyFont="1" applyBorder="1" applyAlignment="1">
      <alignment horizontal="center" vertical="center" wrapText="1"/>
    </xf>
    <xf numFmtId="3" fontId="7" fillId="0" borderId="0" xfId="0" applyNumberFormat="1" applyFont="1" applyAlignment="1">
      <alignment horizontal="center" vertical="center" wrapText="1"/>
    </xf>
    <xf numFmtId="0" fontId="7" fillId="0" borderId="8" xfId="0" applyFont="1" applyBorder="1" applyAlignment="1">
      <alignment horizontal="justify" vertical="center" wrapText="1"/>
    </xf>
    <xf numFmtId="0" fontId="7" fillId="0" borderId="2" xfId="0" applyFont="1" applyBorder="1" applyAlignment="1">
      <alignment horizontal="justify"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20858</xdr:colOff>
      <xdr:row>0</xdr:row>
      <xdr:rowOff>69526</xdr:rowOff>
    </xdr:from>
    <xdr:to>
      <xdr:col>3</xdr:col>
      <xdr:colOff>604884</xdr:colOff>
      <xdr:row>8</xdr:row>
      <xdr:rowOff>71529</xdr:rowOff>
    </xdr:to>
    <xdr:pic>
      <xdr:nvPicPr>
        <xdr:cNvPr id="2" name="Picture 1">
          <a:extLst>
            <a:ext uri="{FF2B5EF4-FFF2-40B4-BE49-F238E27FC236}">
              <a16:creationId xmlns:a16="http://schemas.microsoft.com/office/drawing/2014/main" id="{E245DE10-B3EC-9B4D-AF63-97649B23B443}"/>
            </a:ext>
          </a:extLst>
        </xdr:cNvPr>
        <xdr:cNvPicPr>
          <a:picLocks noChangeAspect="1"/>
        </xdr:cNvPicPr>
      </xdr:nvPicPr>
      <xdr:blipFill>
        <a:blip xmlns:r="http://schemas.openxmlformats.org/officeDocument/2006/relationships" r:embed="rId1"/>
        <a:stretch>
          <a:fillRect/>
        </a:stretch>
      </xdr:blipFill>
      <xdr:spPr>
        <a:xfrm>
          <a:off x="20858" y="69526"/>
          <a:ext cx="7970587" cy="1842428"/>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F16C1-36C2-F349-A181-B574A4B648C1}">
  <sheetPr>
    <tabColor rgb="FFFF0000"/>
    <pageSetUpPr fitToPage="1"/>
  </sheetPr>
  <dimension ref="A6:K169"/>
  <sheetViews>
    <sheetView tabSelected="1" topLeftCell="A128" zoomScaleNormal="100" zoomScaleSheetLayoutView="137" workbookViewId="0">
      <selection activeCell="A152" sqref="A152"/>
    </sheetView>
  </sheetViews>
  <sheetFormatPr defaultColWidth="11" defaultRowHeight="15.75" x14ac:dyDescent="0.25"/>
  <cols>
    <col min="1" max="1" width="97.125" customWidth="1"/>
    <col min="2" max="2" width="15.875" hidden="1" customWidth="1"/>
    <col min="3" max="3" width="11.5" hidden="1" customWidth="1"/>
    <col min="4" max="4" width="14.125" style="11" bestFit="1" customWidth="1"/>
    <col min="5" max="5" width="16.25" style="11" customWidth="1"/>
  </cols>
  <sheetData>
    <row r="6" spans="1:1" ht="23.1" customHeight="1" x14ac:dyDescent="0.25">
      <c r="A6" s="1"/>
    </row>
    <row r="7" spans="1:1" ht="23.1" customHeight="1" x14ac:dyDescent="0.25">
      <c r="A7" s="1"/>
    </row>
    <row r="8" spans="1:1" ht="23.1" customHeight="1" x14ac:dyDescent="0.25">
      <c r="A8" s="1"/>
    </row>
    <row r="9" spans="1:1" ht="23.1" customHeight="1" x14ac:dyDescent="0.25">
      <c r="A9" s="1"/>
    </row>
    <row r="10" spans="1:1" ht="23.1" customHeight="1" x14ac:dyDescent="0.25">
      <c r="A10" s="2" t="s">
        <v>0</v>
      </c>
    </row>
    <row r="11" spans="1:1" ht="23.1" customHeight="1" x14ac:dyDescent="0.25">
      <c r="A11" s="3" t="s">
        <v>86</v>
      </c>
    </row>
    <row r="12" spans="1:1" ht="23.1" customHeight="1" x14ac:dyDescent="0.25">
      <c r="A12" s="4"/>
    </row>
    <row r="13" spans="1:1" ht="23.1" customHeight="1" x14ac:dyDescent="0.25">
      <c r="A13" s="5" t="s">
        <v>1</v>
      </c>
    </row>
    <row r="14" spans="1:1" ht="23.1" customHeight="1" x14ac:dyDescent="0.25">
      <c r="A14" s="6"/>
    </row>
    <row r="15" spans="1:1" ht="23.1" customHeight="1" x14ac:dyDescent="0.25">
      <c r="A15" s="7" t="s">
        <v>2</v>
      </c>
    </row>
    <row r="16" spans="1:1" ht="17.100000000000001" customHeight="1" x14ac:dyDescent="0.25">
      <c r="A16" s="6"/>
    </row>
    <row r="17" spans="1:5" ht="42" customHeight="1" x14ac:dyDescent="0.25">
      <c r="A17" s="79" t="s">
        <v>3</v>
      </c>
      <c r="B17" s="79"/>
    </row>
    <row r="18" spans="1:5" ht="16.5" thickBot="1" x14ac:dyDescent="0.3">
      <c r="A18" s="9"/>
      <c r="B18" s="9"/>
      <c r="C18" s="9"/>
    </row>
    <row r="19" spans="1:5" ht="22.9" hidden="1" customHeight="1" x14ac:dyDescent="0.25">
      <c r="A19" s="9" t="s">
        <v>40</v>
      </c>
      <c r="B19" s="13">
        <f>B135</f>
        <v>55518959</v>
      </c>
      <c r="C19" s="13">
        <f>C135</f>
        <v>42122804</v>
      </c>
      <c r="D19" s="13">
        <f>D135</f>
        <v>125908697</v>
      </c>
      <c r="E19" s="13">
        <f>E135</f>
        <v>85389288</v>
      </c>
    </row>
    <row r="20" spans="1:5" ht="24.6" hidden="1" customHeight="1" thickBot="1" x14ac:dyDescent="0.3">
      <c r="A20" s="5" t="s">
        <v>41</v>
      </c>
      <c r="B20" s="14">
        <f>B137</f>
        <v>78582417</v>
      </c>
      <c r="C20" s="14">
        <f>C137</f>
        <v>55616764</v>
      </c>
      <c r="D20" s="15">
        <f>D137</f>
        <v>112407642</v>
      </c>
      <c r="E20" s="15">
        <f>E137</f>
        <v>80030364</v>
      </c>
    </row>
    <row r="21" spans="1:5" ht="23.1" customHeight="1" thickBot="1" x14ac:dyDescent="0.3">
      <c r="A21" s="16"/>
      <c r="B21" s="17">
        <v>2018</v>
      </c>
      <c r="C21" s="18">
        <v>2021</v>
      </c>
      <c r="D21" s="19">
        <v>2024</v>
      </c>
      <c r="E21" s="19">
        <v>2025</v>
      </c>
    </row>
    <row r="22" spans="1:5" ht="23.1" customHeight="1" thickBot="1" x14ac:dyDescent="0.3">
      <c r="A22" s="20" t="s">
        <v>4</v>
      </c>
      <c r="B22" s="21">
        <f>B19/B20</f>
        <v>0.70650612591872808</v>
      </c>
      <c r="C22" s="22">
        <f>C19/C20</f>
        <v>0.75737603144260601</v>
      </c>
      <c r="D22" s="23">
        <f>D19/D20</f>
        <v>1.1201079816263737</v>
      </c>
      <c r="E22" s="23">
        <f>E19/E20</f>
        <v>1.0669611349012482</v>
      </c>
    </row>
    <row r="23" spans="1:5" ht="23.1" customHeight="1" x14ac:dyDescent="0.25">
      <c r="A23" s="6"/>
    </row>
    <row r="24" spans="1:5" ht="16.5" thickBot="1" x14ac:dyDescent="0.3">
      <c r="A24" s="24" t="s">
        <v>5</v>
      </c>
    </row>
    <row r="25" spans="1:5" ht="16.5" hidden="1" thickBot="1" x14ac:dyDescent="0.3">
      <c r="A25" s="6" t="s">
        <v>42</v>
      </c>
      <c r="B25">
        <v>26934815</v>
      </c>
      <c r="C25">
        <v>31185728</v>
      </c>
      <c r="D25" s="11">
        <v>57837017</v>
      </c>
      <c r="E25" s="11">
        <v>52932520</v>
      </c>
    </row>
    <row r="26" spans="1:5" ht="23.1" customHeight="1" thickBot="1" x14ac:dyDescent="0.3">
      <c r="A26" s="25"/>
      <c r="B26" s="26">
        <v>2018</v>
      </c>
      <c r="C26" s="27">
        <v>2021</v>
      </c>
      <c r="D26" s="28">
        <v>2024</v>
      </c>
      <c r="E26" s="28">
        <v>2025</v>
      </c>
    </row>
    <row r="27" spans="1:5" ht="23.1" customHeight="1" thickBot="1" x14ac:dyDescent="0.3">
      <c r="A27" s="16" t="s">
        <v>6</v>
      </c>
      <c r="B27" s="29">
        <f>(B19-B25)/B20</f>
        <v>0.36374732530815385</v>
      </c>
      <c r="C27" s="30">
        <f>(C19-C25)/C20</f>
        <v>0.19665070768950169</v>
      </c>
      <c r="D27" s="31">
        <f>(D19-D25)/D20</f>
        <v>0.60557875593547283</v>
      </c>
      <c r="E27" s="31">
        <f>(E19-E25)/E20</f>
        <v>0.40555567134494103</v>
      </c>
    </row>
    <row r="28" spans="1:5" ht="23.1" customHeight="1" x14ac:dyDescent="0.25">
      <c r="A28" s="6"/>
    </row>
    <row r="29" spans="1:5" ht="42" customHeight="1" x14ac:dyDescent="0.25">
      <c r="A29" s="80" t="s">
        <v>71</v>
      </c>
      <c r="B29" s="80"/>
    </row>
    <row r="30" spans="1:5" x14ac:dyDescent="0.25">
      <c r="A30" s="6"/>
    </row>
    <row r="31" spans="1:5" ht="23.1" customHeight="1" x14ac:dyDescent="0.25">
      <c r="A31" s="24" t="s">
        <v>7</v>
      </c>
    </row>
    <row r="32" spans="1:5" x14ac:dyDescent="0.25">
      <c r="A32" s="24"/>
    </row>
    <row r="33" spans="1:11" ht="29.1" customHeight="1" x14ac:dyDescent="0.25">
      <c r="A33" s="80" t="s">
        <v>72</v>
      </c>
      <c r="B33" s="80"/>
    </row>
    <row r="34" spans="1:11" ht="17.45" customHeight="1" thickBot="1" x14ac:dyDescent="0.3">
      <c r="A34" s="32"/>
    </row>
    <row r="35" spans="1:11" ht="17.45" hidden="1" customHeight="1" x14ac:dyDescent="0.25">
      <c r="A35" s="32" t="s">
        <v>43</v>
      </c>
      <c r="B35" s="8">
        <f>B141</f>
        <v>55232123</v>
      </c>
      <c r="C35" s="8">
        <f>C141</f>
        <v>53899294</v>
      </c>
      <c r="D35" s="33">
        <f>D141</f>
        <v>49646116</v>
      </c>
      <c r="E35" s="33">
        <f>E141</f>
        <v>61351536</v>
      </c>
    </row>
    <row r="36" spans="1:11" ht="17.45" hidden="1" customHeight="1" thickBot="1" x14ac:dyDescent="0.3">
      <c r="A36" t="s">
        <v>44</v>
      </c>
      <c r="B36" s="8">
        <f>B144</f>
        <v>148961790</v>
      </c>
      <c r="C36" s="8">
        <f>C144</f>
        <v>143670829</v>
      </c>
      <c r="D36" s="33">
        <f>D144</f>
        <v>237035821</v>
      </c>
      <c r="E36" s="33">
        <f>E144</f>
        <v>189584574</v>
      </c>
    </row>
    <row r="37" spans="1:11" ht="17.45" customHeight="1" thickBot="1" x14ac:dyDescent="0.3">
      <c r="A37" s="16"/>
      <c r="B37" s="17">
        <v>2018</v>
      </c>
      <c r="C37" s="18">
        <v>2021</v>
      </c>
      <c r="D37" s="34">
        <v>2024</v>
      </c>
      <c r="E37" s="34">
        <v>2025</v>
      </c>
    </row>
    <row r="38" spans="1:11" ht="23.1" customHeight="1" thickBot="1" x14ac:dyDescent="0.3">
      <c r="A38" s="35" t="s">
        <v>8</v>
      </c>
      <c r="B38" s="21">
        <f>B35/B36</f>
        <v>0.37078047330124053</v>
      </c>
      <c r="C38" s="22">
        <f>C35/C36</f>
        <v>0.37515823062453407</v>
      </c>
      <c r="D38" s="23">
        <f>D35/D36</f>
        <v>0.20944562636378913</v>
      </c>
      <c r="E38" s="23">
        <f>E35/E36</f>
        <v>0.32361037981919349</v>
      </c>
    </row>
    <row r="39" spans="1:11" ht="15.6" customHeight="1" x14ac:dyDescent="0.25">
      <c r="A39" s="32"/>
    </row>
    <row r="40" spans="1:11" x14ac:dyDescent="0.25">
      <c r="A40" s="5"/>
    </row>
    <row r="41" spans="1:11" ht="23.1" customHeight="1" x14ac:dyDescent="0.25">
      <c r="A41" s="5" t="s">
        <v>9</v>
      </c>
    </row>
    <row r="42" spans="1:11" ht="23.1" customHeight="1" x14ac:dyDescent="0.25">
      <c r="A42" s="6"/>
    </row>
    <row r="43" spans="1:11" ht="23.1" customHeight="1" x14ac:dyDescent="0.25">
      <c r="A43" s="36" t="s">
        <v>10</v>
      </c>
    </row>
    <row r="44" spans="1:11" ht="23.1" customHeight="1" thickBot="1" x14ac:dyDescent="0.3">
      <c r="K44" s="32" t="s">
        <v>11</v>
      </c>
    </row>
    <row r="45" spans="1:11" ht="16.149999999999999" customHeight="1" thickBot="1" x14ac:dyDescent="0.3">
      <c r="A45" s="37"/>
      <c r="B45" s="17">
        <v>2018</v>
      </c>
      <c r="C45" s="18">
        <v>2021</v>
      </c>
      <c r="D45" s="34">
        <v>2024</v>
      </c>
      <c r="E45" s="34">
        <v>2025</v>
      </c>
    </row>
    <row r="46" spans="1:11" ht="16.149999999999999" customHeight="1" thickBot="1" x14ac:dyDescent="0.3">
      <c r="A46" s="38" t="s">
        <v>12</v>
      </c>
      <c r="B46" s="21">
        <f>B47/((B48+B49)/2)</f>
        <v>1.9590638458833358</v>
      </c>
      <c r="C46" s="22">
        <f>C47/((C48+C49)/2)</f>
        <v>1.3364042653988886</v>
      </c>
      <c r="D46" s="23">
        <f>D47/((D48+D49)/2)</f>
        <v>0.68723683822737436</v>
      </c>
      <c r="E46" s="23">
        <f>E47/((E48+E49)/2)</f>
        <v>1.6515722815986569</v>
      </c>
    </row>
    <row r="47" spans="1:11" ht="16.149999999999999" hidden="1" customHeight="1" x14ac:dyDescent="0.25">
      <c r="A47" s="39" t="s">
        <v>54</v>
      </c>
      <c r="B47" s="40">
        <v>59482747</v>
      </c>
      <c r="C47" s="40">
        <v>36112000</v>
      </c>
      <c r="D47" s="41">
        <v>29066301</v>
      </c>
      <c r="E47" s="41">
        <v>91471946</v>
      </c>
    </row>
    <row r="48" spans="1:11" ht="16.149999999999999" hidden="1" customHeight="1" x14ac:dyDescent="0.25">
      <c r="A48" s="39" t="s">
        <v>55</v>
      </c>
      <c r="B48" s="42">
        <v>33790870</v>
      </c>
      <c r="C48" s="42">
        <v>22857799</v>
      </c>
      <c r="D48" s="54">
        <v>26751877</v>
      </c>
      <c r="E48" s="54">
        <v>57837014</v>
      </c>
    </row>
    <row r="49" spans="1:5" ht="16.149999999999999" hidden="1" customHeight="1" x14ac:dyDescent="0.25">
      <c r="A49" s="39" t="s">
        <v>56</v>
      </c>
      <c r="B49" s="42">
        <v>26934815</v>
      </c>
      <c r="C49" s="42">
        <v>31185728</v>
      </c>
      <c r="D49" s="54">
        <v>57837014</v>
      </c>
      <c r="E49" s="54">
        <v>52932520</v>
      </c>
    </row>
    <row r="50" spans="1:5" ht="16.149999999999999" customHeight="1" x14ac:dyDescent="0.25">
      <c r="A50" s="32"/>
    </row>
    <row r="51" spans="1:5" ht="23.1" customHeight="1" x14ac:dyDescent="0.25">
      <c r="A51" s="43" t="s">
        <v>13</v>
      </c>
    </row>
    <row r="52" spans="1:5" x14ac:dyDescent="0.25">
      <c r="A52" s="32"/>
    </row>
    <row r="53" spans="1:5" ht="50.1" customHeight="1" x14ac:dyDescent="0.25">
      <c r="A53" s="80" t="s">
        <v>73</v>
      </c>
      <c r="B53" s="80"/>
    </row>
    <row r="54" spans="1:5" ht="12.95" customHeight="1" x14ac:dyDescent="0.25">
      <c r="A54" s="32"/>
    </row>
    <row r="55" spans="1:5" ht="23.1" customHeight="1" thickBot="1" x14ac:dyDescent="0.3">
      <c r="A55" s="32" t="s">
        <v>14</v>
      </c>
    </row>
    <row r="56" spans="1:5" ht="23.1" customHeight="1" thickBot="1" x14ac:dyDescent="0.3">
      <c r="A56" s="44"/>
      <c r="B56" s="17">
        <v>2018</v>
      </c>
      <c r="C56" s="18">
        <v>2021</v>
      </c>
      <c r="D56" s="34">
        <v>2024</v>
      </c>
      <c r="E56" s="34">
        <v>2025</v>
      </c>
    </row>
    <row r="57" spans="1:5" ht="16.5" thickBot="1" x14ac:dyDescent="0.3">
      <c r="A57" s="45" t="s">
        <v>15</v>
      </c>
      <c r="B57" s="21">
        <f>B58/B59*365</f>
        <v>186.31347863776364</v>
      </c>
      <c r="C57" s="22">
        <f>C58/C59*365</f>
        <v>273.120948092047</v>
      </c>
      <c r="D57" s="23">
        <f>D58/D59*365</f>
        <v>531.1123905136742</v>
      </c>
      <c r="E57" s="23">
        <f>E58/E59*365</f>
        <v>221.00152931041831</v>
      </c>
    </row>
    <row r="58" spans="1:5" hidden="1" x14ac:dyDescent="0.25">
      <c r="A58" s="32" t="s">
        <v>57</v>
      </c>
      <c r="B58">
        <f>(B49+B48)/2</f>
        <v>30362842.5</v>
      </c>
      <c r="C58">
        <f>(C49+C48)/2</f>
        <v>27021763.5</v>
      </c>
      <c r="D58" s="54">
        <f>(D49+D48)/2</f>
        <v>42294445.5</v>
      </c>
      <c r="E58" s="54">
        <f>(E49+E48)/2</f>
        <v>55384767</v>
      </c>
    </row>
    <row r="59" spans="1:5" hidden="1" x14ac:dyDescent="0.25">
      <c r="A59" s="6" t="s">
        <v>58</v>
      </c>
      <c r="B59">
        <f>B47</f>
        <v>59482747</v>
      </c>
      <c r="C59">
        <f>C47</f>
        <v>36112000</v>
      </c>
      <c r="D59" s="54">
        <v>29066301</v>
      </c>
      <c r="E59" s="54">
        <v>91471946</v>
      </c>
    </row>
    <row r="60" spans="1:5" ht="23.1" customHeight="1" x14ac:dyDescent="0.25">
      <c r="A60" s="6"/>
    </row>
    <row r="61" spans="1:5" ht="23.1" customHeight="1" x14ac:dyDescent="0.25">
      <c r="A61" s="43" t="s">
        <v>16</v>
      </c>
    </row>
    <row r="62" spans="1:5" ht="24" customHeight="1" x14ac:dyDescent="0.25">
      <c r="A62" s="80" t="s">
        <v>74</v>
      </c>
      <c r="B62" s="80"/>
    </row>
    <row r="63" spans="1:5" ht="42.95" customHeight="1" thickBot="1" x14ac:dyDescent="0.3">
      <c r="A63" s="80"/>
      <c r="B63" s="80"/>
    </row>
    <row r="64" spans="1:5" ht="24" customHeight="1" thickBot="1" x14ac:dyDescent="0.3">
      <c r="A64" s="46"/>
      <c r="B64" s="47">
        <v>2018</v>
      </c>
      <c r="C64" s="48">
        <v>2021</v>
      </c>
      <c r="D64" s="34">
        <v>2024</v>
      </c>
      <c r="E64" s="34">
        <v>2025</v>
      </c>
    </row>
    <row r="65" spans="1:5" ht="16.5" thickBot="1" x14ac:dyDescent="0.3">
      <c r="A65" s="49" t="s">
        <v>17</v>
      </c>
      <c r="B65" s="50">
        <f>B66/B67*365</f>
        <v>0</v>
      </c>
      <c r="C65" s="51">
        <f>C66/C67*365</f>
        <v>137.33359082489901</v>
      </c>
      <c r="D65" s="23">
        <f>D66/D67*365</f>
        <v>92.767831019954897</v>
      </c>
      <c r="E65" s="23">
        <f>E66/E67*365</f>
        <v>46.366773298738728</v>
      </c>
    </row>
    <row r="66" spans="1:5" hidden="1" x14ac:dyDescent="0.25">
      <c r="A66" s="32" t="s">
        <v>59</v>
      </c>
      <c r="B66" s="52"/>
      <c r="C66" s="52">
        <f>(17430303+10784738)/2</f>
        <v>14107520.5</v>
      </c>
      <c r="D66" s="53">
        <v>8940563</v>
      </c>
      <c r="E66" s="53">
        <f>(4770135.65+9552950+2260585+10465048.9)/2</f>
        <v>13524359.775</v>
      </c>
    </row>
    <row r="67" spans="1:5" hidden="1" x14ac:dyDescent="0.25">
      <c r="A67" s="32" t="s">
        <v>60</v>
      </c>
      <c r="B67">
        <v>54418456</v>
      </c>
      <c r="C67">
        <v>37494432</v>
      </c>
      <c r="D67" s="54">
        <v>35177124</v>
      </c>
      <c r="E67" s="54">
        <v>106463982</v>
      </c>
    </row>
    <row r="68" spans="1:5" ht="24" customHeight="1" x14ac:dyDescent="0.25">
      <c r="A68" s="32"/>
      <c r="D68" s="54"/>
    </row>
    <row r="69" spans="1:5" ht="24" customHeight="1" x14ac:dyDescent="0.25">
      <c r="A69" s="43" t="s">
        <v>18</v>
      </c>
    </row>
    <row r="70" spans="1:5" ht="24" customHeight="1" x14ac:dyDescent="0.25">
      <c r="A70" s="55"/>
    </row>
    <row r="71" spans="1:5" ht="24" customHeight="1" thickBot="1" x14ac:dyDescent="0.3">
      <c r="A71" s="80" t="s">
        <v>75</v>
      </c>
      <c r="B71" s="80"/>
    </row>
    <row r="72" spans="1:5" ht="24" customHeight="1" thickBot="1" x14ac:dyDescent="0.3">
      <c r="A72" s="46"/>
      <c r="B72" s="47">
        <v>2018</v>
      </c>
      <c r="C72" s="48">
        <v>2021</v>
      </c>
      <c r="D72" s="34">
        <v>2024</v>
      </c>
      <c r="E72" s="34">
        <v>2025</v>
      </c>
    </row>
    <row r="73" spans="1:5" ht="15" customHeight="1" thickBot="1" x14ac:dyDescent="0.3">
      <c r="A73" s="49" t="s">
        <v>19</v>
      </c>
      <c r="B73" s="50">
        <f>B74/B67*365</f>
        <v>0</v>
      </c>
      <c r="C73" s="51">
        <f>C74/C67*365</f>
        <v>103.39308513861472</v>
      </c>
      <c r="D73" s="23">
        <f>D74/D67*365</f>
        <v>104.31722786661012</v>
      </c>
      <c r="E73" s="23">
        <f>E74/E67*365</f>
        <v>33.83863251470342</v>
      </c>
    </row>
    <row r="74" spans="1:5" hidden="1" x14ac:dyDescent="0.25">
      <c r="A74" s="32" t="s">
        <v>61</v>
      </c>
      <c r="C74">
        <v>10621000</v>
      </c>
      <c r="D74" s="33">
        <v>10053644</v>
      </c>
      <c r="E74" s="33">
        <f>(7414285.32+11674988.39+562126.78-2805691.78+2894540.95)/2</f>
        <v>9870124.8300000001</v>
      </c>
    </row>
    <row r="75" spans="1:5" ht="24" customHeight="1" x14ac:dyDescent="0.25">
      <c r="A75" s="32"/>
    </row>
    <row r="76" spans="1:5" ht="27.95" customHeight="1" x14ac:dyDescent="0.25">
      <c r="A76" s="43" t="s">
        <v>20</v>
      </c>
    </row>
    <row r="77" spans="1:5" ht="57.95" customHeight="1" thickBot="1" x14ac:dyDescent="0.3">
      <c r="A77" s="80" t="s">
        <v>76</v>
      </c>
      <c r="B77" s="80"/>
    </row>
    <row r="78" spans="1:5" ht="16.5" thickBot="1" x14ac:dyDescent="0.3">
      <c r="A78" s="46"/>
      <c r="B78" s="47">
        <v>2018</v>
      </c>
      <c r="C78" s="48">
        <v>2021</v>
      </c>
      <c r="D78" s="34">
        <v>2024</v>
      </c>
      <c r="E78" s="34">
        <v>2025</v>
      </c>
    </row>
    <row r="79" spans="1:5" ht="16.5" thickBot="1" x14ac:dyDescent="0.3">
      <c r="A79" s="49" t="s">
        <v>21</v>
      </c>
      <c r="B79" s="50">
        <f>B67/B80</f>
        <v>0.58360088185646197</v>
      </c>
      <c r="C79" s="51">
        <f>C67/C80</f>
        <v>0.38055984586316299</v>
      </c>
      <c r="D79" s="23">
        <f>D67/D80</f>
        <v>0.3411653740197349</v>
      </c>
      <c r="E79" s="23">
        <f>E67/E80</f>
        <v>1.0501489822182082</v>
      </c>
    </row>
    <row r="80" spans="1:5" hidden="1" x14ac:dyDescent="0.25">
      <c r="B80" s="8">
        <f>B134</f>
        <v>93246014</v>
      </c>
      <c r="C80" s="8">
        <f>C134</f>
        <v>98524404</v>
      </c>
      <c r="D80" s="33">
        <f>D134</f>
        <v>103108717</v>
      </c>
      <c r="E80" s="33">
        <f>E134</f>
        <v>101379884</v>
      </c>
    </row>
    <row r="81" spans="1:6" ht="27.95" customHeight="1" x14ac:dyDescent="0.25">
      <c r="A81" s="36"/>
      <c r="B81" s="8"/>
      <c r="C81" s="8"/>
    </row>
    <row r="82" spans="1:6" ht="27.95" customHeight="1" x14ac:dyDescent="0.25">
      <c r="A82" s="36" t="s">
        <v>45</v>
      </c>
      <c r="B82" s="8"/>
      <c r="C82" s="8"/>
    </row>
    <row r="83" spans="1:6" x14ac:dyDescent="0.25">
      <c r="A83" s="36"/>
      <c r="B83" s="8"/>
      <c r="C83" s="8"/>
    </row>
    <row r="84" spans="1:6" ht="27.95" customHeight="1" x14ac:dyDescent="0.25">
      <c r="A84" s="79" t="s">
        <v>77</v>
      </c>
      <c r="B84" s="79"/>
    </row>
    <row r="85" spans="1:6" ht="27.95" customHeight="1" thickBot="1" x14ac:dyDescent="0.3">
      <c r="A85" s="32" t="s">
        <v>22</v>
      </c>
    </row>
    <row r="86" spans="1:6" ht="27.95" customHeight="1" thickBot="1" x14ac:dyDescent="0.3">
      <c r="A86" s="46"/>
      <c r="B86" s="47">
        <v>2018</v>
      </c>
      <c r="C86" s="48">
        <v>2021</v>
      </c>
      <c r="D86" s="34">
        <v>2024</v>
      </c>
      <c r="E86" s="34">
        <v>2025</v>
      </c>
    </row>
    <row r="87" spans="1:6" ht="26.25" customHeight="1" thickBot="1" x14ac:dyDescent="0.3">
      <c r="A87" s="49" t="s">
        <v>23</v>
      </c>
      <c r="B87" s="50">
        <f>B67/B88</f>
        <v>0.3653182201959308</v>
      </c>
      <c r="C87" s="51">
        <f>C67/C88</f>
        <v>0.26097456429377186</v>
      </c>
      <c r="D87" s="23">
        <f>D67/D88</f>
        <v>0.14840425321200715</v>
      </c>
      <c r="E87" s="23">
        <f>E67/E88</f>
        <v>0.56265134099649261</v>
      </c>
    </row>
    <row r="88" spans="1:6" hidden="1" x14ac:dyDescent="0.25">
      <c r="A88" s="5" t="s">
        <v>62</v>
      </c>
      <c r="B88" s="8">
        <f>B143</f>
        <v>148961790</v>
      </c>
      <c r="C88" s="8">
        <f>C143</f>
        <v>143670829</v>
      </c>
      <c r="D88" s="33">
        <f>D143</f>
        <v>237035821</v>
      </c>
      <c r="E88" s="33">
        <f>E143</f>
        <v>189218392</v>
      </c>
    </row>
    <row r="89" spans="1:6" x14ac:dyDescent="0.25">
      <c r="A89" s="56"/>
    </row>
    <row r="90" spans="1:6" ht="27.95" customHeight="1" x14ac:dyDescent="0.25">
      <c r="A90" s="57" t="s">
        <v>24</v>
      </c>
    </row>
    <row r="91" spans="1:6" x14ac:dyDescent="0.25">
      <c r="A91" s="36"/>
    </row>
    <row r="92" spans="1:6" ht="42.95" customHeight="1" x14ac:dyDescent="0.25">
      <c r="A92" s="79" t="s">
        <v>64</v>
      </c>
      <c r="B92" s="79"/>
    </row>
    <row r="93" spans="1:6" ht="27.95" customHeight="1" thickBot="1" x14ac:dyDescent="0.3">
      <c r="A93" s="58" t="s">
        <v>25</v>
      </c>
    </row>
    <row r="94" spans="1:6" ht="24.95" customHeight="1" thickBot="1" x14ac:dyDescent="0.3">
      <c r="A94" s="46"/>
      <c r="B94" s="47">
        <v>2018</v>
      </c>
      <c r="C94" s="48">
        <v>2021</v>
      </c>
      <c r="D94" s="34">
        <v>2024</v>
      </c>
      <c r="E94" s="34">
        <v>2025</v>
      </c>
    </row>
    <row r="95" spans="1:6" ht="15" customHeight="1" thickBot="1" x14ac:dyDescent="0.3">
      <c r="A95" s="49" t="s">
        <v>26</v>
      </c>
      <c r="B95" s="50">
        <f>B96/B141</f>
        <v>0.39088580752182928</v>
      </c>
      <c r="C95" s="51">
        <f>C96/C141</f>
        <v>0.58874479877231789</v>
      </c>
      <c r="D95" s="23">
        <f>D96/D141</f>
        <v>1.4760885423544512</v>
      </c>
      <c r="E95" s="23">
        <f>E96/E141</f>
        <v>0.75219332731946598</v>
      </c>
    </row>
    <row r="96" spans="1:6" hidden="1" x14ac:dyDescent="0.25">
      <c r="A96" s="59" t="s">
        <v>63</v>
      </c>
      <c r="B96">
        <v>21589453</v>
      </c>
      <c r="C96">
        <v>31732929</v>
      </c>
      <c r="D96" s="33">
        <v>73282063</v>
      </c>
      <c r="E96" s="33">
        <v>46148216</v>
      </c>
      <c r="F96" t="s">
        <v>88</v>
      </c>
    </row>
    <row r="97" spans="1:5" x14ac:dyDescent="0.25">
      <c r="A97" s="59"/>
    </row>
    <row r="98" spans="1:5" ht="24.95" customHeight="1" x14ac:dyDescent="0.25">
      <c r="A98" s="59"/>
    </row>
    <row r="99" spans="1:5" ht="24.95" customHeight="1" x14ac:dyDescent="0.25">
      <c r="A99" s="60" t="s">
        <v>27</v>
      </c>
    </row>
    <row r="100" spans="1:5" x14ac:dyDescent="0.25">
      <c r="A100" s="32"/>
    </row>
    <row r="101" spans="1:5" ht="24.95" customHeight="1" x14ac:dyDescent="0.25">
      <c r="A101" s="81" t="s">
        <v>28</v>
      </c>
      <c r="B101" s="81"/>
    </row>
    <row r="102" spans="1:5" ht="16.5" thickBot="1" x14ac:dyDescent="0.3">
      <c r="A102" s="59"/>
    </row>
    <row r="103" spans="1:5" ht="16.5" thickBot="1" x14ac:dyDescent="0.3">
      <c r="A103" s="46"/>
      <c r="B103" s="47">
        <v>2018</v>
      </c>
      <c r="C103" s="48">
        <v>2021</v>
      </c>
      <c r="D103" s="34">
        <v>2024</v>
      </c>
      <c r="E103" s="34">
        <v>2025</v>
      </c>
    </row>
    <row r="104" spans="1:5" ht="16.5" thickBot="1" x14ac:dyDescent="0.3">
      <c r="A104" s="49" t="s">
        <v>29</v>
      </c>
      <c r="B104" s="50">
        <f>B105/B106</f>
        <v>-4.6480374538382225</v>
      </c>
      <c r="C104" s="51">
        <f>C105/C106</f>
        <v>0.48235165877293862</v>
      </c>
      <c r="D104" s="23">
        <f>D105/D106</f>
        <v>1.6514859196106451</v>
      </c>
      <c r="E104" s="23">
        <f>E105/E106</f>
        <v>4.5001089025343104</v>
      </c>
    </row>
    <row r="105" spans="1:5" hidden="1" x14ac:dyDescent="0.25">
      <c r="A105" s="61" t="s">
        <v>65</v>
      </c>
      <c r="B105" s="62">
        <v>-13082171</v>
      </c>
      <c r="C105" s="62">
        <v>885014</v>
      </c>
      <c r="D105" s="33">
        <v>6806913</v>
      </c>
      <c r="E105" s="33">
        <v>14070261</v>
      </c>
    </row>
    <row r="106" spans="1:5" hidden="1" x14ac:dyDescent="0.25">
      <c r="A106" s="61" t="s">
        <v>66</v>
      </c>
      <c r="B106" s="62">
        <v>2814558</v>
      </c>
      <c r="C106" s="62">
        <v>1834790</v>
      </c>
      <c r="D106" s="33">
        <v>4121690</v>
      </c>
      <c r="E106" s="33">
        <v>3126649</v>
      </c>
    </row>
    <row r="107" spans="1:5" hidden="1" x14ac:dyDescent="0.25">
      <c r="A107" s="61" t="s">
        <v>67</v>
      </c>
      <c r="B107" s="62">
        <v>0</v>
      </c>
      <c r="C107" s="62">
        <v>0</v>
      </c>
      <c r="D107" s="33">
        <v>1832242</v>
      </c>
      <c r="E107" s="33">
        <v>2137533</v>
      </c>
    </row>
    <row r="108" spans="1:5" ht="24.95" customHeight="1" x14ac:dyDescent="0.25">
      <c r="A108" s="5"/>
    </row>
    <row r="109" spans="1:5" ht="24.95" customHeight="1" x14ac:dyDescent="0.25">
      <c r="A109" s="57" t="s">
        <v>30</v>
      </c>
    </row>
    <row r="110" spans="1:5" ht="24.95" customHeight="1" x14ac:dyDescent="0.25">
      <c r="A110" s="36" t="s">
        <v>31</v>
      </c>
    </row>
    <row r="111" spans="1:5" ht="31.5" thickBot="1" x14ac:dyDescent="0.3">
      <c r="A111" s="63" t="s">
        <v>68</v>
      </c>
    </row>
    <row r="112" spans="1:5" ht="16.5" thickBot="1" x14ac:dyDescent="0.3">
      <c r="A112" s="46"/>
      <c r="B112" s="47">
        <v>2018</v>
      </c>
      <c r="C112" s="48">
        <v>2021</v>
      </c>
      <c r="D112" s="34">
        <v>2024</v>
      </c>
      <c r="E112" s="34">
        <v>2025</v>
      </c>
    </row>
    <row r="113" spans="1:5" ht="16.5" thickBot="1" x14ac:dyDescent="0.3">
      <c r="A113" s="49" t="s">
        <v>90</v>
      </c>
      <c r="B113" s="50">
        <f>(B105+B106)/B114</f>
        <v>-0.14588952078331247</v>
      </c>
      <c r="C113" s="51">
        <f>(C105+C106)/C114</f>
        <v>3.0887886890855067E-2</v>
      </c>
      <c r="D113" s="23">
        <f>D115/D114</f>
        <v>4.2240607559547186E-2</v>
      </c>
      <c r="E113" s="23">
        <f>E115/E114</f>
        <v>0.14902361823037963</v>
      </c>
    </row>
    <row r="114" spans="1:5" hidden="1" x14ac:dyDescent="0.25">
      <c r="A114" s="5" t="s">
        <v>69</v>
      </c>
      <c r="B114" s="8">
        <f>B143-B137</f>
        <v>70379373</v>
      </c>
      <c r="C114" s="8">
        <f>C143-C137</f>
        <v>88054065</v>
      </c>
      <c r="D114" s="33">
        <f>D143-D137</f>
        <v>124628179</v>
      </c>
      <c r="E114" s="33">
        <f>E143-E137</f>
        <v>109188028</v>
      </c>
    </row>
    <row r="115" spans="1:5" ht="24.95" hidden="1" customHeight="1" x14ac:dyDescent="0.25">
      <c r="A115" s="5" t="s">
        <v>89</v>
      </c>
      <c r="D115" s="33">
        <v>5264370</v>
      </c>
      <c r="E115" s="33">
        <v>16271595</v>
      </c>
    </row>
    <row r="116" spans="1:5" ht="24.95" hidden="1" customHeight="1" x14ac:dyDescent="0.25">
      <c r="A116" s="5"/>
      <c r="D116" s="11">
        <f>D115/D114</f>
        <v>4.2240607559547186E-2</v>
      </c>
      <c r="E116" s="11">
        <f>E115/E114</f>
        <v>0.14902361823037963</v>
      </c>
    </row>
    <row r="117" spans="1:5" ht="24.95" hidden="1" customHeight="1" x14ac:dyDescent="0.25">
      <c r="A117" s="5"/>
      <c r="D117" s="11">
        <f>(D105+D106+D107)/D114</f>
        <v>0.10239132997361697</v>
      </c>
    </row>
    <row r="118" spans="1:5" ht="24.95" customHeight="1" x14ac:dyDescent="0.25">
      <c r="A118" s="5"/>
    </row>
    <row r="119" spans="1:5" x14ac:dyDescent="0.25">
      <c r="A119" s="56" t="s">
        <v>32</v>
      </c>
    </row>
    <row r="120" spans="1:5" x14ac:dyDescent="0.25">
      <c r="A120" s="6" t="s">
        <v>33</v>
      </c>
    </row>
    <row r="121" spans="1:5" ht="24.95" customHeight="1" thickBot="1" x14ac:dyDescent="0.3">
      <c r="A121" s="5"/>
    </row>
    <row r="122" spans="1:5" ht="16.5" thickBot="1" x14ac:dyDescent="0.3">
      <c r="A122" s="46"/>
      <c r="B122" s="47">
        <v>2018</v>
      </c>
      <c r="C122" s="48">
        <v>2021</v>
      </c>
      <c r="D122" s="34">
        <v>2024</v>
      </c>
      <c r="E122" s="34">
        <v>2025</v>
      </c>
    </row>
    <row r="123" spans="1:5" ht="16.5" thickBot="1" x14ac:dyDescent="0.3">
      <c r="A123" s="49" t="s">
        <v>34</v>
      </c>
      <c r="B123" s="50">
        <f>B124/B67</f>
        <v>-0.18611777592513834</v>
      </c>
      <c r="C123" s="51">
        <f>C124/C67</f>
        <v>7.4182561293367505E-2</v>
      </c>
      <c r="D123" s="23">
        <f>D124/D67</f>
        <v>0.1496532234983167</v>
      </c>
      <c r="E123" s="23">
        <f>E124/E67</f>
        <v>0.15283661849131286</v>
      </c>
    </row>
    <row r="124" spans="1:5" hidden="1" x14ac:dyDescent="0.25">
      <c r="A124" s="32" t="s">
        <v>70</v>
      </c>
      <c r="B124">
        <v>-10128242</v>
      </c>
      <c r="C124" s="8">
        <v>2781433</v>
      </c>
      <c r="D124" s="33">
        <v>5264370</v>
      </c>
      <c r="E124" s="33">
        <v>16271595</v>
      </c>
    </row>
    <row r="125" spans="1:5" ht="24.95" customHeight="1" x14ac:dyDescent="0.25">
      <c r="A125" s="32"/>
    </row>
    <row r="126" spans="1:5" ht="44.1" customHeight="1" x14ac:dyDescent="0.25">
      <c r="A126" s="82" t="s">
        <v>35</v>
      </c>
      <c r="B126" s="82"/>
    </row>
    <row r="127" spans="1:5" ht="24.95" customHeight="1" thickBot="1" x14ac:dyDescent="0.3">
      <c r="A127" s="32"/>
    </row>
    <row r="128" spans="1:5" ht="24.95" customHeight="1" x14ac:dyDescent="0.25">
      <c r="A128" s="77"/>
      <c r="B128" s="64" t="s">
        <v>36</v>
      </c>
      <c r="C128" s="64" t="s">
        <v>36</v>
      </c>
      <c r="D128" s="64" t="s">
        <v>36</v>
      </c>
      <c r="E128" s="64" t="s">
        <v>36</v>
      </c>
    </row>
    <row r="129" spans="1:5" ht="24.95" customHeight="1" thickBot="1" x14ac:dyDescent="0.3">
      <c r="A129" s="78"/>
      <c r="B129" s="65" t="s">
        <v>78</v>
      </c>
      <c r="C129" s="65" t="s">
        <v>79</v>
      </c>
      <c r="D129" s="66" t="s">
        <v>85</v>
      </c>
      <c r="E129" s="66" t="s">
        <v>87</v>
      </c>
    </row>
    <row r="130" spans="1:5" ht="24.95" customHeight="1" thickBot="1" x14ac:dyDescent="0.3">
      <c r="A130" s="67" t="s">
        <v>37</v>
      </c>
      <c r="B130" s="68">
        <f>B105</f>
        <v>-13082171</v>
      </c>
      <c r="C130" s="69">
        <v>885014</v>
      </c>
      <c r="D130" s="70">
        <v>4974671</v>
      </c>
      <c r="E130" s="70">
        <v>11923728</v>
      </c>
    </row>
    <row r="131" spans="1:5" ht="24.95" customHeight="1" thickBot="1" x14ac:dyDescent="0.3">
      <c r="A131" s="67" t="s">
        <v>38</v>
      </c>
      <c r="B131" s="71">
        <v>2045203</v>
      </c>
      <c r="C131" s="69">
        <v>2045203</v>
      </c>
      <c r="D131" s="72">
        <v>2045203</v>
      </c>
      <c r="E131" s="72">
        <v>2045203</v>
      </c>
    </row>
    <row r="132" spans="1:5" ht="24.6" customHeight="1" thickBot="1" x14ac:dyDescent="0.3">
      <c r="A132" s="67" t="s">
        <v>39</v>
      </c>
      <c r="B132" s="73">
        <f>B130/B131</f>
        <v>-6.3965146736045275</v>
      </c>
      <c r="C132" s="74">
        <f>C130/C131</f>
        <v>0.43272672688236813</v>
      </c>
      <c r="D132" s="75">
        <f>D130/D131</f>
        <v>2.4323605040673226</v>
      </c>
      <c r="E132" s="75">
        <f>E130/E131</f>
        <v>5.8300951054736379</v>
      </c>
    </row>
    <row r="133" spans="1:5" hidden="1" x14ac:dyDescent="0.25">
      <c r="A133" s="32"/>
    </row>
    <row r="134" spans="1:5" hidden="1" x14ac:dyDescent="0.25">
      <c r="A134" t="s">
        <v>45</v>
      </c>
      <c r="B134" s="76">
        <v>93246014</v>
      </c>
      <c r="C134" s="76">
        <v>98524404</v>
      </c>
      <c r="D134" s="33">
        <v>103108717</v>
      </c>
      <c r="E134" s="33">
        <v>101379884</v>
      </c>
    </row>
    <row r="135" spans="1:5" hidden="1" x14ac:dyDescent="0.25">
      <c r="A135" t="s">
        <v>46</v>
      </c>
      <c r="B135" s="76">
        <v>55518959</v>
      </c>
      <c r="C135" s="76">
        <v>42122804</v>
      </c>
      <c r="D135" s="33">
        <v>125908697</v>
      </c>
      <c r="E135" s="33">
        <v>85389288</v>
      </c>
    </row>
    <row r="136" spans="1:5" hidden="1" x14ac:dyDescent="0.25">
      <c r="A136" t="s">
        <v>47</v>
      </c>
      <c r="B136" s="76">
        <v>196817</v>
      </c>
      <c r="C136" s="76">
        <v>3023621</v>
      </c>
      <c r="D136" s="33">
        <v>8018407</v>
      </c>
      <c r="E136" s="33">
        <v>2449220</v>
      </c>
    </row>
    <row r="137" spans="1:5" hidden="1" x14ac:dyDescent="0.25">
      <c r="A137" t="s">
        <v>48</v>
      </c>
      <c r="B137" s="76">
        <v>78582417</v>
      </c>
      <c r="C137" s="76">
        <v>55616764</v>
      </c>
      <c r="D137" s="33">
        <v>112407642</v>
      </c>
      <c r="E137" s="33">
        <v>80030364</v>
      </c>
    </row>
    <row r="138" spans="1:5" hidden="1" x14ac:dyDescent="0.25">
      <c r="A138" t="s">
        <v>49</v>
      </c>
      <c r="B138" s="76">
        <v>14125060</v>
      </c>
      <c r="C138" s="76">
        <v>31732929</v>
      </c>
      <c r="D138" s="33">
        <v>73282063</v>
      </c>
      <c r="E138" s="33">
        <v>46148216</v>
      </c>
    </row>
    <row r="139" spans="1:5" hidden="1" x14ac:dyDescent="0.25">
      <c r="A139" t="s">
        <v>50</v>
      </c>
      <c r="B139" s="76">
        <v>941379</v>
      </c>
      <c r="C139" s="76">
        <v>2421842</v>
      </c>
      <c r="D139" s="33">
        <v>1445177</v>
      </c>
      <c r="E139" s="33">
        <v>1842631</v>
      </c>
    </row>
    <row r="140" spans="1:5" hidden="1" x14ac:dyDescent="0.25">
      <c r="A140" t="s">
        <v>51</v>
      </c>
      <c r="B140" s="76">
        <v>80811</v>
      </c>
      <c r="C140" s="76">
        <v>0</v>
      </c>
      <c r="D140" s="33">
        <v>254823</v>
      </c>
      <c r="E140" s="33">
        <v>211827</v>
      </c>
    </row>
    <row r="141" spans="1:5" ht="19.149999999999999" hidden="1" customHeight="1" x14ac:dyDescent="0.25">
      <c r="A141" t="s">
        <v>52</v>
      </c>
      <c r="B141" s="76">
        <v>55232123</v>
      </c>
      <c r="C141" s="76">
        <v>53899294</v>
      </c>
      <c r="D141" s="33">
        <v>49646116</v>
      </c>
      <c r="E141" s="33">
        <v>61351536</v>
      </c>
    </row>
    <row r="142" spans="1:5" ht="15.6" hidden="1" customHeight="1" x14ac:dyDescent="0.25"/>
    <row r="143" spans="1:5" ht="19.149999999999999" hidden="1" customHeight="1" x14ac:dyDescent="0.25">
      <c r="A143" t="s">
        <v>53</v>
      </c>
      <c r="B143" s="8">
        <f>SUM(B134:B136)</f>
        <v>148961790</v>
      </c>
      <c r="C143" s="8">
        <f>SUM(C134:C136)</f>
        <v>143670829</v>
      </c>
      <c r="D143" s="12">
        <f>SUM(D134:D136)</f>
        <v>237035821</v>
      </c>
      <c r="E143" s="12">
        <f>SUM(E134:E136)</f>
        <v>189218392</v>
      </c>
    </row>
    <row r="144" spans="1:5" ht="17.45" hidden="1" customHeight="1" x14ac:dyDescent="0.25">
      <c r="A144" t="s">
        <v>44</v>
      </c>
      <c r="B144" s="8">
        <f>SUM(B137:B141)</f>
        <v>148961790</v>
      </c>
      <c r="C144" s="8">
        <f>SUM(C137:C141)</f>
        <v>143670829</v>
      </c>
      <c r="D144" s="12">
        <f>SUM(D137:D141)</f>
        <v>237035821</v>
      </c>
      <c r="E144" s="12">
        <f>SUM(E137:E141)</f>
        <v>189584574</v>
      </c>
    </row>
    <row r="145" spans="1:5" x14ac:dyDescent="0.25">
      <c r="B145" s="8">
        <f>B143-B144</f>
        <v>0</v>
      </c>
      <c r="C145" s="8"/>
    </row>
    <row r="147" spans="1:5" x14ac:dyDescent="0.25">
      <c r="A147" s="10" t="s">
        <v>80</v>
      </c>
    </row>
    <row r="148" spans="1:5" x14ac:dyDescent="0.25">
      <c r="A148" s="10" t="s">
        <v>91</v>
      </c>
    </row>
    <row r="149" spans="1:5" x14ac:dyDescent="0.25">
      <c r="A149" s="10"/>
    </row>
    <row r="150" spans="1:5" x14ac:dyDescent="0.25">
      <c r="A150" s="10" t="s">
        <v>81</v>
      </c>
    </row>
    <row r="151" spans="1:5" x14ac:dyDescent="0.25">
      <c r="A151" s="10" t="s">
        <v>82</v>
      </c>
    </row>
    <row r="152" spans="1:5" x14ac:dyDescent="0.25">
      <c r="A152" s="10"/>
    </row>
    <row r="153" spans="1:5" x14ac:dyDescent="0.25">
      <c r="A153" s="10" t="s">
        <v>83</v>
      </c>
    </row>
    <row r="154" spans="1:5" x14ac:dyDescent="0.25">
      <c r="A154" s="10" t="s">
        <v>92</v>
      </c>
      <c r="D154" s="11" t="s">
        <v>84</v>
      </c>
      <c r="E154" s="11" t="s">
        <v>84</v>
      </c>
    </row>
    <row r="169" ht="15.95" customHeight="1" x14ac:dyDescent="0.25"/>
  </sheetData>
  <mergeCells count="12">
    <mergeCell ref="A128:A129"/>
    <mergeCell ref="A17:B17"/>
    <mergeCell ref="A29:B29"/>
    <mergeCell ref="A33:B33"/>
    <mergeCell ref="A53:B53"/>
    <mergeCell ref="A62:B63"/>
    <mergeCell ref="A71:B71"/>
    <mergeCell ref="A77:B77"/>
    <mergeCell ref="A84:B84"/>
    <mergeCell ref="A92:B92"/>
    <mergeCell ref="A101:B101"/>
    <mergeCell ref="A126:B126"/>
  </mergeCells>
  <conditionalFormatting sqref="B58:B59">
    <cfRule type="colorScale" priority="2">
      <colorScale>
        <cfvo type="min"/>
        <cfvo type="percentile" val="50"/>
        <cfvo type="max"/>
        <color rgb="FFF8696B"/>
        <color rgb="FFFCFCFF"/>
        <color rgb="FF63BE7B"/>
      </colorScale>
    </cfRule>
  </conditionalFormatting>
  <conditionalFormatting sqref="C58:C59">
    <cfRule type="colorScale" priority="1">
      <colorScale>
        <cfvo type="min"/>
        <cfvo type="percentile" val="50"/>
        <cfvo type="max"/>
        <color rgb="FFF8696B"/>
        <color rgb="FFFCFCFF"/>
        <color rgb="FF63BE7B"/>
      </colorScale>
    </cfRule>
  </conditionalFormatting>
  <pageMargins left="0.7" right="0.7" top="0.75" bottom="0.75" header="0.3" footer="0.3"/>
  <pageSetup paperSize="9" scale="72" fitToHeight="0" orientation="portrait" r:id="rId1"/>
  <rowBreaks count="1" manualBreakCount="1">
    <brk id="5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2024-2025</vt:lpstr>
      <vt:lpstr>'2024-2025'!Zona_de_imprimat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timar adrian</dc:creator>
  <cp:lastModifiedBy>Rusu Dana</cp:lastModifiedBy>
  <cp:lastPrinted>2024-03-07T08:04:56Z</cp:lastPrinted>
  <dcterms:created xsi:type="dcterms:W3CDTF">2019-03-22T10:00:08Z</dcterms:created>
  <dcterms:modified xsi:type="dcterms:W3CDTF">2026-03-26T14:05:07Z</dcterms:modified>
</cp:coreProperties>
</file>